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FE" sheetId="1" r:id="rId1"/>
  </sheets>
  <definedNames>
    <definedName name="_xlnm.Print_Area" localSheetId="0">EFE!$A$1:$T$59</definedName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62913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Q32" i="1"/>
  <c r="Q31" i="1" s="1"/>
  <c r="I30" i="1"/>
  <c r="R22" i="1"/>
  <c r="Q22" i="1"/>
  <c r="I17" i="1"/>
  <c r="R17" i="1"/>
  <c r="R26" i="1" s="1"/>
  <c r="Q17" i="1"/>
  <c r="Q26" i="1" s="1"/>
  <c r="J17" i="1"/>
  <c r="I51" i="1" l="1"/>
  <c r="Q43" i="1"/>
  <c r="J51" i="1"/>
  <c r="R43" i="1"/>
  <c r="R46" i="1"/>
  <c r="R51" i="1" s="1"/>
  <c r="Q50" i="1" s="1"/>
  <c r="Q46" i="1" l="1"/>
  <c r="Q51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<sst xmlns="http://schemas.openxmlformats.org/spreadsheetml/2006/main" count="69" uniqueCount="60">
  <si>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</si>
  <si>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</si>
  <si>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</si>
  <si>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</si>
  <si>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</si>
  <si>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</si>
  <si>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</si>
  <si>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</si>
  <si>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</si>
  <si>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</si>
  <si>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</si>
  <si>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</si>
  <si>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</si>
  <si>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</si>
  <si>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</si>
  <si>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</si>
  <si>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</si>
  <si>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</si>
  <si>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</si>
  <si>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</si>
  <si>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</si>
  <si>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</si>
  <si>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</si>
  <si>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</si>
  <si>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</si>
  <si>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</si>
  <si>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</si>
  <si>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</si>
  <si>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</si>
  <si>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</si>
  <si>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</si>
  <si>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</si>
  <si>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</si>
  <si>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</si>
  <si>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</si>
  <si>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</si>
  <si>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</si>
  <si>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</si>
  <si>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</si>
  <si>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</si>
  <si>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</si>
  <si>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</si>
  <si>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</si>
  <si>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</si>
  <si>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</si>
  <si>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</si>
  <si>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</si>
  <si>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</si>
  <si>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</si>
  <si>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</si>
  <si>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</si>
  <si>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</si>
  <si>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</si>
  <si>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</si>
  <si>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</si>
  <si>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</si>
  <si>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Jefe de Departamento de Recursos Financieros</t>
  </si>
  <si>
    <t>Dr. Luis Fernando Pantoja Amaro</t>
  </si>
  <si>
    <t>C.P. Fernando Cruz Muñoz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</si>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</sst>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D30" zoomScale="80" zoomScaleNormal="60" zoomScaleSheetLayoutView="80" workbookViewId="0">
      <selection activeCell="Q60" sqref="Q60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189779646.58000001</v>
      </c>
      <c r="J17" s="27">
        <f>SUM(J18:J28)</f>
        <v>170190868.37</v>
      </c>
      <c r="K17" s="24"/>
      <c r="L17" s="24"/>
      <c r="M17" s="68" t="s">
        <v>4</v>
      </c>
      <c r="N17" s="68"/>
      <c r="O17" s="68"/>
      <c r="P17" s="68"/>
      <c r="Q17" s="27">
        <f>ROUND(SUM(Q18:Q20),2)</f>
        <v>-215073</v>
      </c>
      <c r="R17" s="27">
        <f>ROUND(SUM(R18:R20),2)</f>
        <v>15529349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-215073</v>
      </c>
      <c r="R19" s="62">
        <v>1238646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0</v>
      </c>
      <c r="R20" s="62">
        <v>14290703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2053466.5</v>
      </c>
      <c r="J22" s="62">
        <v>1697353.6</v>
      </c>
      <c r="K22" s="24"/>
      <c r="L22" s="24"/>
      <c r="M22" s="31" t="s">
        <v>13</v>
      </c>
      <c r="N22" s="31"/>
      <c r="O22" s="31"/>
      <c r="P22" s="31"/>
      <c r="Q22" s="27">
        <f>ROUND(SUM(Q23:Q25),2)</f>
        <v>1697933</v>
      </c>
      <c r="R22" s="27">
        <f>ROUND(SUM(R23:R25),2)</f>
        <v>18917680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10540713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19105121.079999998</v>
      </c>
      <c r="J24" s="62">
        <v>17135616.98</v>
      </c>
      <c r="K24" s="24"/>
      <c r="L24" s="24"/>
      <c r="M24" s="21"/>
      <c r="N24" s="70" t="s">
        <v>8</v>
      </c>
      <c r="O24" s="70"/>
      <c r="P24" s="70"/>
      <c r="Q24" s="62">
        <v>0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1697933</v>
      </c>
      <c r="R25" s="62">
        <v>8376967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-1913006</v>
      </c>
      <c r="R26" s="27">
        <f>ROUND(R17-R22,2)</f>
        <v>-3388331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168621059</v>
      </c>
      <c r="J27" s="62">
        <v>151357897.78999999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0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184854113.87</v>
      </c>
      <c r="J30" s="27">
        <f>+J31+J32+J33+J35+J36+J37+J38+J39+J40+J41+J42+J43+J45+J46+J47+J49</f>
        <v>169501503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164128202.55000001</v>
      </c>
      <c r="J31" s="62">
        <v>149478551.66</v>
      </c>
      <c r="K31" s="24"/>
      <c r="L31" s="24"/>
      <c r="M31" s="31" t="s">
        <v>4</v>
      </c>
      <c r="N31" s="31"/>
      <c r="O31" s="31"/>
      <c r="P31" s="31"/>
      <c r="Q31" s="27">
        <f>ROUND(Q32+Q35,2)</f>
        <v>-3363707</v>
      </c>
      <c r="R31" s="27">
        <f>ROUND(R32+R35,2)</f>
        <v>6968214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4268486.9800000004</v>
      </c>
      <c r="J32" s="62">
        <v>4715620.18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12888249.68</v>
      </c>
      <c r="J33" s="62">
        <v>14627311.66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-3363707</v>
      </c>
      <c r="R35" s="62">
        <v>6968214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13043798</v>
      </c>
      <c r="R37" s="27">
        <f>ROUND(R38+R41,2)</f>
        <v>5737480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2881762.66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687412</v>
      </c>
      <c r="J39" s="62">
        <v>680019.5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13043798</v>
      </c>
      <c r="R41" s="62">
        <v>5737480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-16407505</v>
      </c>
      <c r="R43" s="27">
        <f>ROUND(R31-R37,2)</f>
        <v>1230734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-13394978.289999999</v>
      </c>
      <c r="R46" s="36">
        <f>ROUND(J51+R26+R43,2)</f>
        <v>-1468231.63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0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33798337.369999997</v>
      </c>
      <c r="R50" s="62">
        <v>35266569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4925532.71</v>
      </c>
      <c r="J51" s="36">
        <f>J17-J30</f>
        <v>689365.37000000477</v>
      </c>
      <c r="K51" s="41"/>
      <c r="L51" s="71" t="s">
        <v>49</v>
      </c>
      <c r="M51" s="71"/>
      <c r="N51" s="71"/>
      <c r="O51" s="71"/>
      <c r="P51" s="71"/>
      <c r="Q51" s="37">
        <f>ROUND(+Q50+Q46,2)</f>
        <v>20403359.079999998</v>
      </c>
      <c r="R51" s="36">
        <f>+R46+R50</f>
        <v>33798337.369999997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EFE</vt:lpstr>
      <vt:lpstr>EFE!Área_de_impresión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2017-12-14T16:44:24Z</dcterms:created>
  <dcterms:modified xsi:type="dcterms:W3CDTF">2018-03-09T19:45:00Z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