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/>
  <c r="R32" i="1"/>
  <c r="R31" i="1" s="1"/>
  <c r="Q32" i="1"/>
  <c r="Q31" i="1"/>
  <c r="I30" i="1"/>
  <c r="I51" i="1" s="1"/>
  <c r="Q46" i="1" s="1"/>
  <c r="R22" i="1"/>
  <c r="Q22" i="1"/>
  <c r="I17" i="1"/>
  <c r="R17" i="1"/>
  <c r="R26" i="1" s="1"/>
  <c r="Q17" i="1"/>
  <c r="Q26" i="1"/>
  <c r="J17" i="1"/>
  <c r="J51" i="1" s="1"/>
  <c r="Q43" i="1"/>
  <c r="R43" i="1" l="1"/>
  <c r="R46" i="1" s="1"/>
  <c r="R51" i="1" s="1"/>
  <c r="Q50" i="1" s="1"/>
  <c r="Q51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<sst xmlns="http://schemas.openxmlformats.org/spreadsheetml/2006/main" count="69" uniqueCount="60">
  <si>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</si>
  <si>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</si>
  <si>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</si>
  <si>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</si>
  <si>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</si>
  <si>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</si>
  <si>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</si>
  <si>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</si>
  <si>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</si>
  <si>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</si>
  <si>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</si>
  <si>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</si>
  <si>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</si>
  <si>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</si>
  <si>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</si>
  <si>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</si>
  <si>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</si>
  <si>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</si>
  <si>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</si>
  <si>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</si>
  <si>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</si>
  <si>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</si>
  <si>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</si>
  <si>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</si>
  <si>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</si>
  <si>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</si>
  <si>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</si>
  <si>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</si>
  <si>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</si>
  <si>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</si>
  <si>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</si>
  <si>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</si>
  <si>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</si>
  <si>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</si>
  <si>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</si>
  <si>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</si>
  <si>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</si>
  <si>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</si>
  <si>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</si>
  <si>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</si>
  <si>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</si>
  <si>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</si>
  <si>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</si>
  <si>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</si>
  <si>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</si>
  <si>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</si>
  <si>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</si>
  <si>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</si>
  <si>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</si>
  <si>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</si>
  <si>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</si>
  <si>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</si>
  <si>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</si>
  <si>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</si>
  <si>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</si>
  <si>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de Administración de Recursos</t>
  </si>
  <si>
    <t>Jefe de Proyecto de Contabilidad</t>
  </si>
  <si>
    <t>C.P. Hector Zamora Piña</t>
  </si>
  <si>
    <t>C.P. Luis Miguel Naranjo García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</si>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</sst>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97754026</v>
      </c>
      <c r="J17" s="27">
        <f>SUM(J18:J28)</f>
        <v>87630867.579999998</v>
      </c>
      <c r="K17" s="24"/>
      <c r="L17" s="24"/>
      <c r="M17" s="66" t="s">
        <v>4</v>
      </c>
      <c r="N17" s="66"/>
      <c r="O17" s="66"/>
      <c r="P17" s="66"/>
      <c r="Q17" s="27">
        <f>ROUND(SUM(Q18:Q20),2)</f>
        <v>58775258</v>
      </c>
      <c r="R17" s="27">
        <f>ROUND(SUM(R18:R20),2)</f>
        <v>87115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58775258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87115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64975787</v>
      </c>
      <c r="R22" s="27">
        <f>ROUND(SUM(R23:R25),2)</f>
        <v>1765452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14860196</v>
      </c>
      <c r="J24" s="62">
        <v>15387102.5</v>
      </c>
      <c r="K24" s="24"/>
      <c r="L24" s="24"/>
      <c r="M24" s="21"/>
      <c r="N24" s="67" t="s">
        <v>8</v>
      </c>
      <c r="O24" s="67"/>
      <c r="P24" s="67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64975787</v>
      </c>
      <c r="R25" s="62">
        <v>1765452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3512075</v>
      </c>
      <c r="K26" s="24"/>
      <c r="L26" s="24"/>
      <c r="M26" s="66" t="s">
        <v>19</v>
      </c>
      <c r="N26" s="66"/>
      <c r="O26" s="66"/>
      <c r="P26" s="66"/>
      <c r="Q26" s="27">
        <f>ROUND(Q17-Q22,2)</f>
        <v>-6200529</v>
      </c>
      <c r="R26" s="27">
        <f>ROUND(R17-R22,2)</f>
        <v>-1678337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82893830</v>
      </c>
      <c r="J27" s="62">
        <v>68731690.079999998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88399968</v>
      </c>
      <c r="J30" s="27">
        <f>+J31+J32+J33+J35+J36+J37+J38+J39+J40+J41+J42+J43+J45+J46+J47+J49</f>
        <v>75690136.039999992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66556129</v>
      </c>
      <c r="J31" s="62">
        <v>62671685.229999997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7358443</v>
      </c>
      <c r="J32" s="62">
        <v>2080104.21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13179409</v>
      </c>
      <c r="J33" s="62">
        <v>10938346.6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1305987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3153529</v>
      </c>
      <c r="R46" s="36">
        <f>ROUND(J51+R26+R43,2)</f>
        <v>10262394.539999999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18781096.539999999</v>
      </c>
      <c r="R50" s="62">
        <v>8518702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9354058</v>
      </c>
      <c r="J51" s="36">
        <f>J17-J30</f>
        <v>11940731.540000007</v>
      </c>
      <c r="K51" s="41"/>
      <c r="L51" s="63" t="s">
        <v>49</v>
      </c>
      <c r="M51" s="63"/>
      <c r="N51" s="63"/>
      <c r="O51" s="63"/>
      <c r="P51" s="63"/>
      <c r="Q51" s="37">
        <f>ROUND(+Q50+Q46,2)</f>
        <v>21934625.539999999</v>
      </c>
      <c r="R51" s="36">
        <f>+R46+R50</f>
        <v>18781096.539999999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