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Q43" i="1" s="1"/>
  <c r="I30" i="1"/>
  <c r="R22" i="1"/>
  <c r="Q22" i="1"/>
  <c r="I17" i="1"/>
  <c r="R17" i="1"/>
  <c r="R26" i="1" s="1"/>
  <c r="Q17" i="1"/>
  <c r="Q26" i="1" s="1"/>
  <c r="J17" i="1"/>
  <c r="I51" i="1"/>
  <c r="Q46" i="1" s="1"/>
  <c r="J51" i="1"/>
  <c r="R46" i="1" s="1"/>
  <c r="R51" i="1" s="1"/>
  <c r="Q50" i="1" s="1"/>
  <c r="Q51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<sst xmlns="http://schemas.openxmlformats.org/spreadsheetml/2006/main" count="69" uniqueCount="60">
  <si>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</si>
  <si>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</si>
  <si>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</si>
  <si>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</si>
  <si>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</si>
  <si>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</si>
  <si>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</si>
  <si>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</si>
  <si>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</si>
  <si>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</si>
  <si>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</si>
  <si>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</si>
  <si>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</si>
  <si>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</si>
  <si>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</si>
  <si>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</si>
  <si>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</si>
  <si>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</si>
  <si>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</si>
  <si>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</si>
  <si>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</si>
  <si>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</si>
  <si>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</si>
  <si>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</si>
  <si>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</si>
  <si>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</si>
  <si>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</si>
  <si>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</si>
  <si>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</si>
  <si>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</si>
  <si>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</si>
  <si>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</si>
  <si>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</si>
  <si>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</si>
  <si>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</si>
  <si>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</si>
  <si>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</si>
  <si>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</si>
  <si>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</si>
  <si>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</si>
  <si>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</si>
  <si>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</si>
  <si>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</si>
  <si>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</si>
  <si>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</si>
  <si>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</si>
  <si>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</si>
  <si>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</si>
  <si>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</si>
  <si>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</si>
  <si>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</si>
  <si>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</si>
  <si>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</si>
  <si>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</si>
  <si>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</si>
  <si>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Vocal Ejecutivo de la Comisión Estatal de Aguas</t>
  </si>
  <si>
    <t>Director General Adjunto de Administración y Finanzas</t>
  </si>
  <si>
    <t>L. en E. Enrique Abedrop Rodríguez</t>
  </si>
  <si>
    <t>L. en E. Juan Gerardo Ortiz López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</si>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</sst>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2660709487.0599999</v>
      </c>
      <c r="J17" s="27">
        <f>SUM(J18:J28)</f>
        <v>2807980914.7600002</v>
      </c>
      <c r="K17" s="24"/>
      <c r="L17" s="24"/>
      <c r="M17" s="66" t="s">
        <v>4</v>
      </c>
      <c r="N17" s="66"/>
      <c r="O17" s="66"/>
      <c r="P17" s="66"/>
      <c r="Q17" s="27">
        <f>ROUND(SUM(Q18:Q20),2)</f>
        <v>-69531701.379999995</v>
      </c>
      <c r="R17" s="27">
        <f>ROUND(SUM(R18:R20),2)</f>
        <v>65775313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-69531701.379999995</v>
      </c>
      <c r="R20" s="62">
        <v>65775313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53898280.920000002</v>
      </c>
      <c r="J22" s="62">
        <v>26065719.109999999</v>
      </c>
      <c r="K22" s="24"/>
      <c r="L22" s="24"/>
      <c r="M22" s="31" t="s">
        <v>13</v>
      </c>
      <c r="N22" s="31"/>
      <c r="O22" s="31"/>
      <c r="P22" s="31"/>
      <c r="Q22" s="27">
        <f>ROUND(SUM(Q23:Q25),2)</f>
        <v>1576105504.1800001</v>
      </c>
      <c r="R22" s="27">
        <f>ROUND(SUM(R23:R25),2)</f>
        <v>1075657820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336497885.42000002</v>
      </c>
      <c r="R23" s="62">
        <v>439116996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2262714420.46</v>
      </c>
      <c r="J24" s="62">
        <v>2081942337.9300001</v>
      </c>
      <c r="K24" s="24"/>
      <c r="L24" s="24"/>
      <c r="M24" s="21"/>
      <c r="N24" s="67" t="s">
        <v>8</v>
      </c>
      <c r="O24" s="67"/>
      <c r="P24" s="67"/>
      <c r="Q24" s="62">
        <v>69329311.900000006</v>
      </c>
      <c r="R24" s="62">
        <v>28966728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1170278306.8599999</v>
      </c>
      <c r="R25" s="62">
        <v>607574096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-1645637205.5599999</v>
      </c>
      <c r="R26" s="27">
        <f>ROUND(R17-R22,2)</f>
        <v>-1009882507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356816798.69</v>
      </c>
      <c r="J27" s="62">
        <v>688780950.72000003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-12720013.01</v>
      </c>
      <c r="J28" s="62">
        <v>11191907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2022117119.95</v>
      </c>
      <c r="J30" s="27">
        <f>+J31+J32+J33+J35+J36+J37+J38+J39+J40+J41+J42+J43+J45+J46+J47+J49</f>
        <v>1667372122.77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524934011.07999998</v>
      </c>
      <c r="J31" s="62">
        <v>481468615.56</v>
      </c>
      <c r="K31" s="24"/>
      <c r="L31" s="24"/>
      <c r="M31" s="31" t="s">
        <v>4</v>
      </c>
      <c r="N31" s="31"/>
      <c r="O31" s="31"/>
      <c r="P31" s="31"/>
      <c r="Q31" s="27">
        <f>ROUND(Q32+Q35,2)</f>
        <v>-1371502121</v>
      </c>
      <c r="R31" s="27">
        <f>ROUND(R32+R35,2)</f>
        <v>589718101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127473276.47</v>
      </c>
      <c r="J32" s="62">
        <v>81170669.739999995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1211341781.1800001</v>
      </c>
      <c r="J33" s="62">
        <v>1003250095.75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950000</v>
      </c>
      <c r="J35" s="62">
        <v>950000</v>
      </c>
      <c r="K35" s="24"/>
      <c r="L35" s="24"/>
      <c r="M35" s="31"/>
      <c r="N35" s="67" t="s">
        <v>30</v>
      </c>
      <c r="O35" s="67"/>
      <c r="P35" s="67"/>
      <c r="Q35" s="62">
        <v>-1371502121</v>
      </c>
      <c r="R35" s="62">
        <v>589718101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576266221</v>
      </c>
      <c r="R37" s="27">
        <f>ROUND(R38+R41,2)</f>
        <v>267871656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10487132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146930919.22</v>
      </c>
      <c r="J39" s="62">
        <v>100532741.72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576266221</v>
      </c>
      <c r="R41" s="62">
        <v>267871656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-1947768342</v>
      </c>
      <c r="R43" s="27">
        <f>ROUND(R31-R37,2)</f>
        <v>321846445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-2954813180.4499998</v>
      </c>
      <c r="R46" s="36">
        <f>ROUND(J51+R26+R43,2)</f>
        <v>452572729.99000001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727650552.99000001</v>
      </c>
      <c r="R50" s="62">
        <v>275077823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638592367.11000001</v>
      </c>
      <c r="J51" s="36">
        <f>J17-J30</f>
        <v>1140608791.9900002</v>
      </c>
      <c r="K51" s="41"/>
      <c r="L51" s="63" t="s">
        <v>49</v>
      </c>
      <c r="M51" s="63"/>
      <c r="N51" s="63"/>
      <c r="O51" s="63"/>
      <c r="P51" s="63"/>
      <c r="Q51" s="37">
        <f>ROUND(+Q50+Q46,2)</f>
        <v>-2227162627.46</v>
      </c>
      <c r="R51" s="36">
        <f>+R46+R50</f>
        <v>727650552.99000001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