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R22" i="1"/>
  <c r="Q22" i="1"/>
  <c r="Q26" i="1" s="1"/>
  <c r="I17" i="1"/>
  <c r="R17" i="1"/>
  <c r="Q17" i="1"/>
  <c r="J17" i="1"/>
  <c r="J51" i="1" s="1"/>
  <c r="R46" i="1" s="1"/>
  <c r="R51" i="1" s="1"/>
  <c r="Q50" i="1" s="1"/>
  <c r="R26" i="1"/>
  <c r="I51" i="1"/>
  <c r="Q43" i="1" l="1"/>
  <c r="Q46" i="1" s="1"/>
  <c r="Q51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<sst xmlns="http://schemas.openxmlformats.org/spreadsheetml/2006/main" count="69" uniqueCount="60">
  <si>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</si>
  <si>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</si>
  <si>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</si>
  <si>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</si>
  <si>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</si>
  <si>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</si>
  <si>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</si>
  <si>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</si>
  <si>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</si>
  <si>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</si>
  <si>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</si>
  <si>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</si>
  <si>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</si>
  <si>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</si>
  <si>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</si>
  <si>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</si>
  <si>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</si>
  <si>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</si>
  <si>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</si>
  <si>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</si>
  <si>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</si>
  <si>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</si>
  <si>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</si>
  <si>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</si>
  <si>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</si>
  <si>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</si>
  <si>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</si>
  <si>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</si>
  <si>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</si>
  <si>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</si>
  <si>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</si>
  <si>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</si>
  <si>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</si>
  <si>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</si>
  <si>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</si>
  <si>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</si>
  <si>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</si>
  <si>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</si>
  <si>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</si>
  <si>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</si>
  <si>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</si>
  <si>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</si>
  <si>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</si>
  <si>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</si>
  <si>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</si>
  <si>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</si>
  <si>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</si>
  <si>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</si>
  <si>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</si>
  <si>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</si>
  <si>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</si>
  <si>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</si>
  <si>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</si>
  <si>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</si>
  <si>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</si>
  <si>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</si>
  <si>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Jefa de la Unidad de Finanzas y Administración</t>
  </si>
  <si>
    <t>Ing.  Vicente Ortega González</t>
  </si>
  <si>
    <t>M. en A. María Virginia Castro Gallardo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</si>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</sst>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339662527.88999999</v>
      </c>
      <c r="J17" s="27">
        <f>SUM(J18:J28)</f>
        <v>345040278.81999999</v>
      </c>
      <c r="K17" s="24"/>
      <c r="L17" s="24"/>
      <c r="M17" s="66" t="s">
        <v>4</v>
      </c>
      <c r="N17" s="66"/>
      <c r="O17" s="66"/>
      <c r="P17" s="66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317384215.07999998</v>
      </c>
      <c r="R22" s="27">
        <f>ROUND(SUM(R23:R25),2)</f>
        <v>193198306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315314217.07999998</v>
      </c>
      <c r="R23" s="62">
        <v>193170426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386861.5</v>
      </c>
      <c r="J24" s="62">
        <v>662287.52</v>
      </c>
      <c r="K24" s="24"/>
      <c r="L24" s="24"/>
      <c r="M24" s="21"/>
      <c r="N24" s="67" t="s">
        <v>8</v>
      </c>
      <c r="O24" s="67"/>
      <c r="P24" s="67"/>
      <c r="Q24" s="62">
        <v>2069998</v>
      </c>
      <c r="R24" s="62">
        <v>27880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-317384215.07999998</v>
      </c>
      <c r="R26" s="27">
        <f>ROUND(R17-R22,2)</f>
        <v>-193198306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339275666.38999999</v>
      </c>
      <c r="J27" s="62">
        <v>344377991.30000001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32220418.159999996</v>
      </c>
      <c r="J30" s="27">
        <f>+J31+J32+J33+J35+J36+J37+J38+J39+J40+J41+J42+J43+J45+J46+J47+J49</f>
        <v>57284642.339999996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18738692.149999999</v>
      </c>
      <c r="J31" s="62">
        <v>16817533.239999998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1180051.46</v>
      </c>
      <c r="J32" s="62">
        <v>979037.52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5456453.0599999996</v>
      </c>
      <c r="J33" s="62">
        <v>5563126.5800000001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26759715.809999999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26759715.809999999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26759715.809999999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-26759715.809999999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-36701821.159999996</v>
      </c>
      <c r="R46" s="36">
        <f>ROUND(J51+R26+R43,2)</f>
        <v>94557330.480000004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6845221.4900000002</v>
      </c>
      <c r="J49" s="62">
        <v>33924945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121590166.48</v>
      </c>
      <c r="R50" s="62">
        <v>27032836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307442109.73000002</v>
      </c>
      <c r="J51" s="36">
        <f>J17-J30</f>
        <v>287755636.48000002</v>
      </c>
      <c r="K51" s="41"/>
      <c r="L51" s="63" t="s">
        <v>49</v>
      </c>
      <c r="M51" s="63"/>
      <c r="N51" s="63"/>
      <c r="O51" s="63"/>
      <c r="P51" s="63"/>
      <c r="Q51" s="37">
        <f>ROUND(+Q50+Q46,2)</f>
        <v>84888345.319999993</v>
      </c>
      <c r="R51" s="36">
        <f>+R46+R50</f>
        <v>121590166.48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