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8 IVEQ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Q17" i="1"/>
  <c r="Q26" i="1" s="1"/>
  <c r="J17" i="1"/>
  <c r="J51" i="1"/>
  <c r="R46" i="1" l="1"/>
  <c r="R51" i="1" s="1"/>
  <c r="Q50" i="1" s="1"/>
  <c r="Q43" i="1"/>
  <c r="Q46" i="1" s="1"/>
  <c r="Q51" i="1" l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<sst xmlns="http://schemas.openxmlformats.org/spreadsheetml/2006/main" count="69" uniqueCount="60">
  <si>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</si>
  <si>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</si>
  <si>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</si>
  <si>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</si>
  <si>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</si>
  <si>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</si>
  <si>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</si>
  <si>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</si>
  <si>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</si>
  <si>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</si>
  <si>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</si>
  <si>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</si>
  <si>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</si>
  <si>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</si>
  <si>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</si>
  <si>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</si>
  <si>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</si>
  <si>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</si>
  <si>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</si>
  <si>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</si>
  <si>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</si>
  <si>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</si>
  <si>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</si>
  <si>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</si>
  <si>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</si>
  <si>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</si>
  <si>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</si>
  <si>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</si>
  <si>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</si>
  <si>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</si>
  <si>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</si>
  <si>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</si>
  <si>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</si>
  <si>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</si>
  <si>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</si>
  <si>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</si>
  <si>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</si>
  <si>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</si>
  <si>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</si>
  <si>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</si>
  <si>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</si>
  <si>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</si>
  <si>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</si>
  <si>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</si>
  <si>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</si>
  <si>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</si>
  <si>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</si>
  <si>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</si>
  <si>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</si>
  <si>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</si>
  <si>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</si>
  <si>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</si>
  <si>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</si>
  <si>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</si>
  <si>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</si>
  <si>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General</t>
  </si>
  <si>
    <t>Director de Finanzas y Administración</t>
  </si>
  <si>
    <t>C. Germán Borja García</t>
  </si>
  <si>
    <t>C.P. Salvador Martínez Rivas</t>
  </si>
  <si>
    <t>Instituto de la Vivienda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</si>
</sst>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71935413.650000006</v>
      </c>
      <c r="J17" s="27">
        <f>SUM(J18:J28)</f>
        <v>161549401.06</v>
      </c>
      <c r="K17" s="24"/>
      <c r="L17" s="24"/>
      <c r="M17" s="66" t="s">
        <v>4</v>
      </c>
      <c r="N17" s="66"/>
      <c r="O17" s="66"/>
      <c r="P17" s="66"/>
      <c r="Q17" s="27">
        <f>ROUND(SUM(Q18:Q20),2)</f>
        <v>5708122.29</v>
      </c>
      <c r="R17" s="27">
        <f>ROUND(SUM(R18:R20),2)</f>
        <v>11466574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678760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5708122.29</v>
      </c>
      <c r="R20" s="62">
        <v>10787814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0</v>
      </c>
      <c r="J21" s="62">
        <v>0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4754192.55</v>
      </c>
      <c r="R22" s="27">
        <f>ROUND(SUM(R23:R25),2)</f>
        <v>12716118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0</v>
      </c>
      <c r="J23" s="62">
        <v>0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2881813.49</v>
      </c>
      <c r="J24" s="62">
        <v>1335701.07</v>
      </c>
      <c r="K24" s="24"/>
      <c r="L24" s="24"/>
      <c r="M24" s="21"/>
      <c r="N24" s="67" t="s">
        <v>8</v>
      </c>
      <c r="O24" s="67"/>
      <c r="P24" s="67"/>
      <c r="Q24" s="62">
        <v>0</v>
      </c>
      <c r="R24" s="62">
        <v>95923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4754192.55</v>
      </c>
      <c r="R25" s="62">
        <v>12620195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0</v>
      </c>
      <c r="K26" s="24"/>
      <c r="L26" s="24"/>
      <c r="M26" s="66" t="s">
        <v>19</v>
      </c>
      <c r="N26" s="66"/>
      <c r="O26" s="66"/>
      <c r="P26" s="66"/>
      <c r="Q26" s="27">
        <f>ROUND(Q17-Q22,2)</f>
        <v>953929.74</v>
      </c>
      <c r="R26" s="27">
        <f>ROUND(R17-R22,2)</f>
        <v>-1249544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68031638.280000001</v>
      </c>
      <c r="J27" s="62">
        <v>159103993.99000001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1021961.88</v>
      </c>
      <c r="J28" s="62">
        <v>1109706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74193004.480000004</v>
      </c>
      <c r="J30" s="27">
        <f>+J31+J32+J33+J35+J36+J37+J38+J39+J40+J41+J42+J43+J45+J46+J47+J49</f>
        <v>167176763.70999998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12825169.779999999</v>
      </c>
      <c r="J31" s="62">
        <v>11945405.869999999</v>
      </c>
      <c r="K31" s="24"/>
      <c r="L31" s="24"/>
      <c r="M31" s="31" t="s">
        <v>4</v>
      </c>
      <c r="N31" s="31"/>
      <c r="O31" s="31"/>
      <c r="P31" s="31"/>
      <c r="Q31" s="27">
        <f>ROUND(Q32+Q35,2)</f>
        <v>18824153.359999999</v>
      </c>
      <c r="R31" s="27">
        <f>ROUND(R32+R35,2)</f>
        <v>15346182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482321.37</v>
      </c>
      <c r="J32" s="62">
        <v>437865.21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8412926.9000000004</v>
      </c>
      <c r="J33" s="62">
        <v>3285070.98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0</v>
      </c>
      <c r="J35" s="62">
        <v>0</v>
      </c>
      <c r="K35" s="24"/>
      <c r="L35" s="24"/>
      <c r="M35" s="31"/>
      <c r="N35" s="67" t="s">
        <v>30</v>
      </c>
      <c r="O35" s="67"/>
      <c r="P35" s="67"/>
      <c r="Q35" s="62">
        <v>18824153.359999999</v>
      </c>
      <c r="R35" s="62">
        <v>15346182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52351952.700000003</v>
      </c>
      <c r="J37" s="62">
        <v>151024028.72999999</v>
      </c>
      <c r="K37" s="24"/>
      <c r="L37" s="24"/>
      <c r="M37" s="31" t="s">
        <v>13</v>
      </c>
      <c r="N37" s="31"/>
      <c r="O37" s="31"/>
      <c r="P37" s="31"/>
      <c r="Q37" s="27">
        <f>ROUND(Q38+Q41,2)</f>
        <v>27504940.93</v>
      </c>
      <c r="R37" s="27">
        <f>ROUND(R38+R41,2)</f>
        <v>5117093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0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120633.73</v>
      </c>
      <c r="J39" s="62">
        <v>113968.92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27504940.93</v>
      </c>
      <c r="R41" s="62">
        <v>5117093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-8680787.5700000003</v>
      </c>
      <c r="R43" s="27">
        <f>ROUND(R31-R37,2)</f>
        <v>10229089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-9984448.6600000001</v>
      </c>
      <c r="R46" s="36">
        <f>ROUND(J51+R26+R43,2)</f>
        <v>3352182.35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0</v>
      </c>
      <c r="J49" s="62">
        <v>370424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24901564.350000001</v>
      </c>
      <c r="R50" s="62">
        <v>21549382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-2257590.83</v>
      </c>
      <c r="J51" s="36">
        <f>J17-J30</f>
        <v>-5627362.6499999762</v>
      </c>
      <c r="K51" s="41"/>
      <c r="L51" s="63" t="s">
        <v>49</v>
      </c>
      <c r="M51" s="63"/>
      <c r="N51" s="63"/>
      <c r="O51" s="63"/>
      <c r="P51" s="63"/>
      <c r="Q51" s="37">
        <f>ROUND(+Q50+Q46,2)</f>
        <v>14917115.689999999</v>
      </c>
      <c r="R51" s="36">
        <f>+R46+R50</f>
        <v>24901564.350000001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2018-02-21T15:13:36Z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